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ap tab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(#,##0);&quot;-&quot;"/>
    <numFmt numFmtId="165" formatCode="0.0%"/>
    <numFmt numFmtId="166" formatCode="0.0000"/>
  </numFmts>
  <fonts count="7">
    <font>
      <name val="Calibri"/>
      <family val="2"/>
      <color theme="1"/>
      <sz val="11"/>
      <scheme val="minor"/>
    </font>
    <font>
      <b val="1"/>
      <color rgb="00020202"/>
      <sz val="16"/>
    </font>
    <font>
      <i val="1"/>
      <color rgb="00555555"/>
    </font>
    <font>
      <b val="1"/>
      <color rgb="009A00CC"/>
    </font>
    <font>
      <b val="1"/>
      <color rgb="00FFFFFF"/>
      <sz val="11"/>
    </font>
    <font>
      <color rgb="000000CC"/>
    </font>
    <font>
      <b val="1"/>
      <color rgb="00020202"/>
    </font>
  </fonts>
  <fills count="5">
    <fill>
      <patternFill/>
    </fill>
    <fill>
      <patternFill patternType="gray125"/>
    </fill>
    <fill>
      <patternFill patternType="solid">
        <fgColor rgb="009A00CC"/>
      </patternFill>
    </fill>
    <fill>
      <patternFill patternType="solid">
        <fgColor rgb="00FFF8DC"/>
      </patternFill>
    </fill>
    <fill>
      <patternFill patternType="solid">
        <fgColor rgb="00F5E6FF"/>
      </patternFill>
    </fill>
  </fills>
  <borders count="2">
    <border>
      <left/>
      <right/>
      <top/>
      <bottom/>
      <diagonal/>
    </border>
    <border>
      <left style="thin">
        <color rgb="00E2CDEE"/>
      </left>
      <right style="thin">
        <color rgb="00E2CDEE"/>
      </right>
      <top style="thin">
        <color rgb="00E2CDEE"/>
      </top>
      <bottom style="thin">
        <color rgb="00E2CDEE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164" fontId="5" fillId="3" borderId="1" pivotButton="0" quotePrefix="0" xfId="0"/>
    <xf numFmtId="165" fontId="0" fillId="0" borderId="1" pivotButton="0" quotePrefix="0" xfId="0"/>
    <xf numFmtId="164" fontId="6" fillId="4" borderId="1" pivotButton="0" quotePrefix="0" xfId="0"/>
    <xf numFmtId="165" fontId="5" fillId="3" borderId="1" pivotButton="0" quotePrefix="0" xfId="0"/>
    <xf numFmtId="165" fontId="6" fillId="4" borderId="1" pivotButton="0" quotePrefix="0" xfId="0"/>
    <xf numFmtId="166" fontId="6" fillId="4" borderId="1" pivotButton="0" quotePrefix="0" xfId="0"/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Ownership after the round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'Cap table'!$A$31:$A$37</f>
            </numRef>
          </cat>
          <val>
            <numRef>
              <f>'Cap table'!$C$31:$C$37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4</row>
      <rowOff>0</rowOff>
    </from>
    <ext cx="43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OmniScope360</t>
        </is>
      </c>
    </row>
    <row r="2">
      <c r="A2" s="2" t="inlineStr">
        <is>
          <t>How to use</t>
        </is>
      </c>
    </row>
    <row r="3">
      <c r="A3" s="3" t="inlineStr">
        <is>
          <t>OmniScope360 · omniscope360.com</t>
        </is>
      </c>
    </row>
    <row r="5">
      <c r="A5" s="4" t="inlineStr">
        <is>
          <t>A simple, investor-standard cap table with the dilution of your next round.</t>
        </is>
      </c>
    </row>
    <row r="6">
      <c r="A6" s="4" t="inlineStr">
        <is>
          <t>1. Enter today's shareholders and shares.</t>
        </is>
      </c>
    </row>
    <row r="7">
      <c r="A7" s="4" t="inlineStr">
        <is>
          <t>2. Enter the new option pool, pre-money valuation, investment and any post-money SAFEs.</t>
        </is>
      </c>
    </row>
    <row r="8">
      <c r="A8" s="4" t="inlineStr">
        <is>
          <t>3. Results show post-money valuation, every holder's % after the round, new shares and price per share.</t>
        </is>
      </c>
    </row>
    <row r="9">
      <c r="A9" s="4" t="inlineStr">
        <is>
          <t>Simplified model: SAFEs convert at their post-money cap; the option pool and SAFEs dilute existing holders, as in a standard priced round.</t>
        </is>
      </c>
    </row>
    <row r="10">
      <c r="A10" s="4" t="inlineStr">
        <is>
          <t>In Oman, partners' shares in an LLC live in the company's legal documents and commercial registration: update them with your lawyer first.</t>
        </is>
      </c>
    </row>
    <row r="12">
      <c r="A12" s="5" t="inlineStr">
        <is>
          <t>Yellow cells with blue text are inputs. Everything else is calculated.</t>
        </is>
      </c>
    </row>
    <row r="13">
      <c r="A13" s="3" t="inlineStr">
        <is>
          <t>Need it built on your real numbers? Book a free call: omniscope360.com/book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8"/>
  <sheetViews>
    <sheetView showGridLines="0" rightToLeft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6" customWidth="1" min="3" max="3"/>
  </cols>
  <sheetData>
    <row r="1">
      <c r="A1" s="1" t="inlineStr">
        <is>
          <t>Cap Table and Dilution Model</t>
        </is>
      </c>
    </row>
    <row r="2">
      <c r="A2" s="2" t="inlineStr">
        <is>
          <t>Founders, option pool, post-money SAFEs and a priced round, fully diluted</t>
        </is>
      </c>
    </row>
    <row r="3">
      <c r="A3" s="3" t="inlineStr">
        <is>
          <t>OmniScope360 · omniscope360.com</t>
        </is>
      </c>
    </row>
    <row r="5">
      <c r="A5" s="6" t="inlineStr">
        <is>
          <t>Shareholder</t>
        </is>
      </c>
      <c r="B5" s="6" t="inlineStr">
        <is>
          <t>Shares today</t>
        </is>
      </c>
      <c r="C5" s="6" t="inlineStr">
        <is>
          <t>% today</t>
        </is>
      </c>
    </row>
    <row r="6">
      <c r="A6" s="7" t="inlineStr">
        <is>
          <t>Founder A</t>
        </is>
      </c>
      <c r="B6" s="8" t="n">
        <v>600000</v>
      </c>
      <c r="C6" s="9">
        <f>B6/$B$9</f>
        <v/>
      </c>
    </row>
    <row r="7">
      <c r="A7" s="7" t="inlineStr">
        <is>
          <t>Founder B</t>
        </is>
      </c>
      <c r="B7" s="8" t="n">
        <v>400000</v>
      </c>
      <c r="C7" s="9">
        <f>B7/$B$9</f>
        <v/>
      </c>
    </row>
    <row r="8">
      <c r="A8" s="7" t="inlineStr">
        <is>
          <t>Angel</t>
        </is>
      </c>
      <c r="B8" s="8" t="n">
        <v>0</v>
      </c>
      <c r="C8" s="9">
        <f>B8/$B$9</f>
        <v/>
      </c>
    </row>
    <row r="9">
      <c r="A9" s="5" t="inlineStr">
        <is>
          <t>Total issued</t>
        </is>
      </c>
      <c r="B9" s="10">
        <f>SUM(B6:B8)</f>
        <v/>
      </c>
    </row>
    <row r="11">
      <c r="A11" s="5" t="inlineStr">
        <is>
          <t>Round inputs</t>
        </is>
      </c>
    </row>
    <row r="12">
      <c r="A12" t="inlineStr">
        <is>
          <t>New option pool (% of post-round, fully diluted)</t>
        </is>
      </c>
      <c r="B12" s="11" t="n">
        <v>0.1</v>
      </c>
    </row>
    <row r="13">
      <c r="A13" t="inlineStr">
        <is>
          <t>Pre-money valuation</t>
        </is>
      </c>
      <c r="B13" s="8" t="n">
        <v>2000000</v>
      </c>
    </row>
    <row r="14">
      <c r="A14" t="inlineStr">
        <is>
          <t>New investment in priced round</t>
        </is>
      </c>
      <c r="B14" s="8" t="n">
        <v>500000</v>
      </c>
    </row>
    <row r="15">
      <c r="A15" t="inlineStr">
        <is>
          <t>SAFE 1 amount</t>
        </is>
      </c>
      <c r="B15" s="8" t="n">
        <v>100000</v>
      </c>
    </row>
    <row r="16">
      <c r="A16" t="inlineStr">
        <is>
          <t>SAFE 1 post-money valuation cap</t>
        </is>
      </c>
      <c r="B16" s="8" t="n">
        <v>1500000</v>
      </c>
    </row>
    <row r="17">
      <c r="A17" t="inlineStr">
        <is>
          <t>SAFE 2 amount</t>
        </is>
      </c>
      <c r="B17" s="8" t="n">
        <v>0</v>
      </c>
    </row>
    <row r="18">
      <c r="A18" t="inlineStr">
        <is>
          <t>SAFE 2 post-money valuation cap</t>
        </is>
      </c>
      <c r="B18" s="8" t="n">
        <v>2000000</v>
      </c>
    </row>
    <row r="20">
      <c r="A20" s="5" t="inlineStr">
        <is>
          <t>Results</t>
        </is>
      </c>
    </row>
    <row r="21">
      <c r="A21" s="5" t="inlineStr">
        <is>
          <t>Post-money valuation</t>
        </is>
      </c>
      <c r="B21" s="10">
        <f>B13+B14</f>
        <v/>
      </c>
    </row>
    <row r="22">
      <c r="A22" s="5" t="inlineStr">
        <is>
          <t>New investor %</t>
        </is>
      </c>
      <c r="B22" s="12">
        <f>B14/B21</f>
        <v/>
      </c>
    </row>
    <row r="23">
      <c r="A23" s="5" t="inlineStr">
        <is>
          <t>SAFE 1 % (cap basis)</t>
        </is>
      </c>
      <c r="B23" s="12">
        <f>IF(B16&gt;0,B15/B16,0)</f>
        <v/>
      </c>
    </row>
    <row r="24">
      <c r="A24" s="5" t="inlineStr">
        <is>
          <t>SAFE 2 % (cap basis)</t>
        </is>
      </c>
      <c r="B24" s="12">
        <f>IF(B18&gt;0,B17/B18,0)</f>
        <v/>
      </c>
    </row>
    <row r="25">
      <c r="A25" s="5" t="inlineStr">
        <is>
          <t>Option pool %</t>
        </is>
      </c>
      <c r="B25" s="12">
        <f>B12</f>
        <v/>
      </c>
    </row>
    <row r="26">
      <c r="A26" s="5" t="inlineStr">
        <is>
          <t>Existing holders' combined %</t>
        </is>
      </c>
      <c r="B26" s="12">
        <f>1-B22-B23-B24-B25</f>
        <v/>
      </c>
    </row>
    <row r="27">
      <c r="A27" s="5" t="inlineStr">
        <is>
          <t>Total post-round shares</t>
        </is>
      </c>
      <c r="B27" s="10">
        <f>B9/B26</f>
        <v/>
      </c>
    </row>
    <row r="28">
      <c r="A28" s="5" t="inlineStr">
        <is>
          <t>Price per share (new investor)</t>
        </is>
      </c>
      <c r="B28" s="13">
        <f>B14/(B22*B27)</f>
        <v/>
      </c>
    </row>
    <row r="30">
      <c r="A30" s="6" t="inlineStr">
        <is>
          <t>After the round</t>
        </is>
      </c>
      <c r="B30" s="6" t="inlineStr">
        <is>
          <t>Shares</t>
        </is>
      </c>
      <c r="C30" s="6" t="inlineStr">
        <is>
          <t>% fully diluted</t>
        </is>
      </c>
    </row>
    <row r="31">
      <c r="A31" s="14">
        <f>A6</f>
        <v/>
      </c>
      <c r="B31" s="15">
        <f>B6</f>
        <v/>
      </c>
      <c r="C31" s="9">
        <f>B31/$B$38</f>
        <v/>
      </c>
    </row>
    <row r="32">
      <c r="A32" s="14">
        <f>A7</f>
        <v/>
      </c>
      <c r="B32" s="15">
        <f>B7</f>
        <v/>
      </c>
      <c r="C32" s="9">
        <f>B32/$B$38</f>
        <v/>
      </c>
    </row>
    <row r="33">
      <c r="A33" s="14">
        <f>A8</f>
        <v/>
      </c>
      <c r="B33" s="15">
        <f>B8</f>
        <v/>
      </c>
      <c r="C33" s="9">
        <f>B33/$B$38</f>
        <v/>
      </c>
    </row>
    <row r="34">
      <c r="A34" s="14" t="inlineStr">
        <is>
          <t>New option pool</t>
        </is>
      </c>
      <c r="B34" s="15">
        <f>ROUND(B25*B27,0)</f>
        <v/>
      </c>
      <c r="C34" s="9">
        <f>B34/$B$38</f>
        <v/>
      </c>
    </row>
    <row r="35">
      <c r="A35" s="14" t="inlineStr">
        <is>
          <t>SAFE 1</t>
        </is>
      </c>
      <c r="B35" s="15">
        <f>ROUND(B23*B27,0)</f>
        <v/>
      </c>
      <c r="C35" s="9">
        <f>B35/$B$38</f>
        <v/>
      </c>
    </row>
    <row r="36">
      <c r="A36" s="14" t="inlineStr">
        <is>
          <t>SAFE 2</t>
        </is>
      </c>
      <c r="B36" s="15">
        <f>ROUND(B24*B27,0)</f>
        <v/>
      </c>
      <c r="C36" s="9">
        <f>B36/$B$38</f>
        <v/>
      </c>
    </row>
    <row r="37">
      <c r="A37" s="14" t="inlineStr">
        <is>
          <t>New investor</t>
        </is>
      </c>
      <c r="B37" s="15">
        <f>ROUND(B22*B27,0)</f>
        <v/>
      </c>
      <c r="C37" s="9">
        <f>B37/$B$38</f>
        <v/>
      </c>
    </row>
    <row r="38">
      <c r="A38" s="5" t="inlineStr">
        <is>
          <t>Total</t>
        </is>
      </c>
      <c r="B38" s="10">
        <f>SUM(B31:B37)</f>
        <v/>
      </c>
      <c r="C38" s="12">
        <f>SUM(C31:C37)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2026-10-24T13:44:54Z</dcterms:created>
  <dcterms:modified xmlns:dcterms="http://purl.org/dc/terms/" xmlns:xsi="http://www.w3.org/2001/XMLSchema-instance" xsi:type="dcterms:W3CDTF">2026-10-24T13:44:54Z</dcterms:modified>
</cp:coreProperties>
</file>